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4000" windowHeight="7430"/>
  </bookViews>
  <sheets>
    <sheet name="на1.07" sheetId="17" r:id="rId1"/>
  </sheets>
  <calcPr calcId="125725"/>
</workbook>
</file>

<file path=xl/calcChain.xml><?xml version="1.0" encoding="utf-8"?>
<calcChain xmlns="http://schemas.openxmlformats.org/spreadsheetml/2006/main">
  <c r="M31" i="17"/>
  <c r="L31"/>
  <c r="K31"/>
  <c r="F31"/>
  <c r="E31"/>
  <c r="L30"/>
  <c r="F30"/>
  <c r="M29"/>
  <c r="L29"/>
  <c r="F29"/>
  <c r="M28"/>
  <c r="L28"/>
  <c r="K28"/>
  <c r="F28"/>
  <c r="E28"/>
  <c r="O27"/>
  <c r="N27"/>
  <c r="J27"/>
  <c r="J6" s="1"/>
  <c r="I27"/>
  <c r="G27"/>
  <c r="D27"/>
  <c r="B27"/>
  <c r="M26"/>
  <c r="L26"/>
  <c r="K26"/>
  <c r="H26"/>
  <c r="F26"/>
  <c r="E26"/>
  <c r="M25"/>
  <c r="L25"/>
  <c r="K25"/>
  <c r="H25"/>
  <c r="C25"/>
  <c r="F25" s="1"/>
  <c r="M24"/>
  <c r="L24"/>
  <c r="K24"/>
  <c r="H24"/>
  <c r="F24"/>
  <c r="E24"/>
  <c r="M23"/>
  <c r="L23"/>
  <c r="K23"/>
  <c r="H23"/>
  <c r="F23"/>
  <c r="E23"/>
  <c r="M22"/>
  <c r="L22"/>
  <c r="K22"/>
  <c r="H22"/>
  <c r="F22"/>
  <c r="E22"/>
  <c r="M21"/>
  <c r="L21"/>
  <c r="K21"/>
  <c r="H21"/>
  <c r="E21"/>
  <c r="C21"/>
  <c r="F21" s="1"/>
  <c r="M20"/>
  <c r="L20"/>
  <c r="K20"/>
  <c r="H20"/>
  <c r="F20"/>
  <c r="E20"/>
  <c r="P19"/>
  <c r="M19"/>
  <c r="L19"/>
  <c r="K19"/>
  <c r="H19"/>
  <c r="F19"/>
  <c r="E19"/>
  <c r="P18"/>
  <c r="M18"/>
  <c r="L18"/>
  <c r="K18"/>
  <c r="K27" s="1"/>
  <c r="H18"/>
  <c r="H27" s="1"/>
  <c r="E18"/>
  <c r="E27" s="1"/>
  <c r="C18"/>
  <c r="C27" s="1"/>
  <c r="O17"/>
  <c r="O6" s="1"/>
  <c r="O32" s="1"/>
  <c r="N17"/>
  <c r="J17"/>
  <c r="I17"/>
  <c r="K17" s="1"/>
  <c r="K6" s="1"/>
  <c r="G17"/>
  <c r="D17"/>
  <c r="L17" s="1"/>
  <c r="B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E14"/>
  <c r="C14"/>
  <c r="F14" s="1"/>
  <c r="P13"/>
  <c r="M13"/>
  <c r="L13"/>
  <c r="K13"/>
  <c r="H13"/>
  <c r="E13"/>
  <c r="C13"/>
  <c r="F13" s="1"/>
  <c r="P12"/>
  <c r="M12"/>
  <c r="L12"/>
  <c r="H12"/>
  <c r="E12"/>
  <c r="C12"/>
  <c r="F12" s="1"/>
  <c r="P11"/>
  <c r="M11"/>
  <c r="L11"/>
  <c r="K11"/>
  <c r="H11"/>
  <c r="F11"/>
  <c r="E11"/>
  <c r="P10"/>
  <c r="M10"/>
  <c r="L10"/>
  <c r="K10"/>
  <c r="H10"/>
  <c r="E10"/>
  <c r="C10"/>
  <c r="F10" s="1"/>
  <c r="P9"/>
  <c r="M9"/>
  <c r="L9"/>
  <c r="H9"/>
  <c r="E9"/>
  <c r="C9"/>
  <c r="F9" s="1"/>
  <c r="M8"/>
  <c r="L8"/>
  <c r="F8"/>
  <c r="P7"/>
  <c r="M7"/>
  <c r="L7"/>
  <c r="K7"/>
  <c r="F7"/>
  <c r="E7"/>
  <c r="N6"/>
  <c r="N32" s="1"/>
  <c r="G6"/>
  <c r="B6"/>
  <c r="B32" s="1"/>
  <c r="M17" l="1"/>
  <c r="D6"/>
  <c r="P17"/>
  <c r="E17"/>
  <c r="I6"/>
  <c r="M27"/>
  <c r="P27"/>
  <c r="P6" s="1"/>
  <c r="P32" s="1"/>
  <c r="E6"/>
  <c r="K32"/>
  <c r="E32"/>
  <c r="C17"/>
  <c r="C6" s="1"/>
  <c r="C32" s="1"/>
  <c r="F18"/>
  <c r="F27"/>
  <c r="L27"/>
  <c r="L6" s="1"/>
  <c r="D32"/>
  <c r="J32"/>
  <c r="M6"/>
  <c r="M32" s="1"/>
  <c r="H17"/>
  <c r="H6" s="1"/>
  <c r="G32"/>
  <c r="I32"/>
  <c r="F17" l="1"/>
  <c r="F6"/>
  <c r="H32"/>
  <c r="L32"/>
  <c r="F32"/>
</calcChain>
</file>

<file path=xl/sharedStrings.xml><?xml version="1.0" encoding="utf-8"?>
<sst xmlns="http://schemas.openxmlformats.org/spreadsheetml/2006/main" count="49" uniqueCount="47">
  <si>
    <t>АНАЛИЗ</t>
  </si>
  <si>
    <t>Наименование</t>
  </si>
  <si>
    <t>Начислено*</t>
  </si>
  <si>
    <t>Собираемость,     %*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</si>
  <si>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</si>
  <si>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</si>
  <si>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</si>
  <si>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</si>
  <si>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</si>
  <si>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</si>
  <si>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</si>
  <si>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</si>
  <si>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</si>
  <si>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</si>
  <si>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</si>
  <si>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</si>
  <si>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</si>
  <si>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 xml:space="preserve">Прочие дох. от использования имущ. имущества 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</si>
  <si>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</si>
  <si>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</si>
  <si>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</si>
  <si>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</si>
  <si>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</si>
  <si>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</si>
  <si>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 xml:space="preserve">Первоначальный  план на год </t>
  </si>
  <si>
    <t>Уточненный план  на год</t>
  </si>
  <si>
    <t xml:space="preserve">Исполнен первонач.плана, % </t>
  </si>
  <si>
    <t xml:space="preserve">Исполнен уточнен. плана, % 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</si>
  <si>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</si>
  <si>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</si>
  <si>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</si>
  <si>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</si>
  <si>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отклонение</t>
  </si>
  <si>
    <t>Недоимка</t>
  </si>
  <si>
    <t>Прирост с нач. года</t>
  </si>
  <si>
    <t>Безвозмездные перечисления из вышестоящих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</si>
  <si>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</si>
  <si>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</si>
  <si>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</si>
  <si>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</si>
  <si>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t>2018год</t>
  </si>
  <si>
    <t>В сравнении с 2017 годом</t>
  </si>
  <si>
    <t>на 01.01.2018</t>
  </si>
  <si>
    <t>исполнения консолидированного бюджета Котельничского района  по доходам на 01.07. 2018год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</si>
  <si>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01.07.2018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</si>
  <si>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01.07.2017</t>
    </r>
  </si>
  <si>
    <t>на 01.07.2018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</si>
</sst>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2" fillId="0" borderId="3" xfId="0" applyFont="1" applyBorder="1"/>
    <xf numFmtId="164" fontId="2" fillId="0" borderId="3" xfId="0" applyNumberFormat="1" applyFont="1" applyBorder="1"/>
    <xf numFmtId="0" fontId="3" fillId="2" borderId="3" xfId="0" applyFont="1" applyFill="1" applyBorder="1" applyAlignment="1">
      <alignment vertical="top" wrapText="1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6" borderId="3" xfId="0" applyFont="1" applyFill="1" applyBorder="1"/>
    <xf numFmtId="0" fontId="4" fillId="0" borderId="3" xfId="0" applyFont="1" applyBorder="1"/>
    <xf numFmtId="164" fontId="4" fillId="0" borderId="3" xfId="0" applyNumberFormat="1" applyFont="1" applyBorder="1"/>
    <xf numFmtId="164" fontId="12" fillId="6" borderId="4" xfId="0" applyNumberFormat="1" applyFont="1" applyFill="1" applyBorder="1"/>
    <xf numFmtId="164" fontId="6" fillId="2" borderId="4" xfId="0" applyNumberFormat="1" applyFont="1" applyFill="1" applyBorder="1"/>
    <xf numFmtId="0" fontId="6" fillId="2" borderId="4" xfId="0" applyFont="1" applyFill="1" applyBorder="1"/>
    <xf numFmtId="164" fontId="12" fillId="6" borderId="3" xfId="0" applyNumberFormat="1" applyFont="1" applyFill="1" applyBorder="1"/>
    <xf numFmtId="0" fontId="6" fillId="5" borderId="4" xfId="0" applyFont="1" applyFill="1" applyBorder="1"/>
    <xf numFmtId="0" fontId="6" fillId="0" borderId="3" xfId="0" applyFont="1" applyBorder="1" applyAlignment="1">
      <alignment wrapText="1"/>
    </xf>
    <xf numFmtId="165" fontId="4" fillId="0" borderId="3" xfId="0" applyNumberFormat="1" applyFont="1" applyFill="1" applyBorder="1" applyAlignment="1">
      <alignment horizontal="right" wrapText="1"/>
    </xf>
    <xf numFmtId="165" fontId="8" fillId="6" borderId="3" xfId="0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wrapText="1"/>
    </xf>
    <xf numFmtId="165" fontId="4" fillId="0" borderId="4" xfId="0" applyNumberFormat="1" applyFont="1" applyFill="1" applyBorder="1" applyAlignment="1">
      <alignment horizontal="right" wrapText="1"/>
    </xf>
    <xf numFmtId="0" fontId="4" fillId="0" borderId="4" xfId="0" applyFont="1" applyBorder="1"/>
    <xf numFmtId="165" fontId="4" fillId="0" borderId="4" xfId="0" applyNumberFormat="1" applyFont="1" applyBorder="1" applyAlignment="1">
      <alignment horizontal="right" wrapText="1"/>
    </xf>
    <xf numFmtId="165" fontId="8" fillId="6" borderId="4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8" fillId="6" borderId="4" xfId="0" applyFont="1" applyFill="1" applyBorder="1"/>
    <xf numFmtId="164" fontId="8" fillId="6" borderId="4" xfId="0" applyNumberFormat="1" applyFont="1" applyFill="1" applyBorder="1"/>
    <xf numFmtId="164" fontId="4" fillId="5" borderId="3" xfId="0" applyNumberFormat="1" applyFont="1" applyFill="1" applyBorder="1"/>
    <xf numFmtId="164" fontId="4" fillId="0" borderId="4" xfId="0" applyNumberFormat="1" applyFont="1" applyBorder="1"/>
    <xf numFmtId="0" fontId="14" fillId="5" borderId="4" xfId="0" applyFont="1" applyFill="1" applyBorder="1"/>
    <xf numFmtId="0" fontId="4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2" borderId="3" xfId="0" applyFont="1" applyFill="1" applyBorder="1" applyAlignment="1">
      <alignment wrapText="1"/>
    </xf>
    <xf numFmtId="0" fontId="16" fillId="2" borderId="4" xfId="0" applyFont="1" applyFill="1" applyBorder="1"/>
    <xf numFmtId="164" fontId="16" fillId="2" borderId="4" xfId="0" applyNumberFormat="1" applyFont="1" applyFill="1" applyBorder="1"/>
    <xf numFmtId="164" fontId="17" fillId="5" borderId="3" xfId="0" applyNumberFormat="1" applyFont="1" applyFill="1" applyBorder="1"/>
    <xf numFmtId="164" fontId="18" fillId="2" borderId="4" xfId="0" applyNumberFormat="1" applyFont="1" applyFill="1" applyBorder="1"/>
    <xf numFmtId="0" fontId="19" fillId="5" borderId="4" xfId="0" applyFont="1" applyFill="1" applyBorder="1"/>
    <xf numFmtId="164" fontId="19" fillId="5" borderId="3" xfId="0" applyNumberFormat="1" applyFont="1" applyFill="1" applyBorder="1"/>
    <xf numFmtId="164" fontId="17" fillId="0" borderId="3" xfId="0" applyNumberFormat="1" applyFont="1" applyBorder="1"/>
    <xf numFmtId="164" fontId="20" fillId="6" borderId="3" xfId="0" applyNumberFormat="1" applyFont="1" applyFill="1" applyBorder="1"/>
    <xf numFmtId="164" fontId="16" fillId="0" borderId="3" xfId="0" applyNumberFormat="1" applyFont="1" applyFill="1" applyBorder="1"/>
    <xf numFmtId="164" fontId="17" fillId="2" borderId="3" xfId="0" applyNumberFormat="1" applyFont="1" applyFill="1" applyBorder="1"/>
    <xf numFmtId="0" fontId="18" fillId="5" borderId="4" xfId="0" applyFont="1" applyFill="1" applyBorder="1"/>
    <xf numFmtId="0" fontId="21" fillId="5" borderId="4" xfId="0" applyFont="1" applyFill="1" applyBorder="1"/>
    <xf numFmtId="164" fontId="18" fillId="5" borderId="3" xfId="0" applyNumberFormat="1" applyFont="1" applyFill="1" applyBorder="1"/>
    <xf numFmtId="0" fontId="3" fillId="5" borderId="3" xfId="0" applyFont="1" applyFill="1" applyBorder="1"/>
    <xf numFmtId="164" fontId="16" fillId="5" borderId="4" xfId="0" applyNumberFormat="1" applyFont="1" applyFill="1" applyBorder="1"/>
    <xf numFmtId="0" fontId="10" fillId="0" borderId="3" xfId="1" applyBorder="1" applyAlignment="1">
      <alignment wrapText="1"/>
    </xf>
    <xf numFmtId="0" fontId="2" fillId="5" borderId="3" xfId="0" applyFont="1" applyFill="1" applyBorder="1"/>
    <xf numFmtId="164" fontId="16" fillId="3" borderId="3" xfId="0" applyNumberFormat="1" applyFont="1" applyFill="1" applyBorder="1"/>
    <xf numFmtId="164" fontId="18" fillId="6" borderId="3" xfId="0" applyNumberFormat="1" applyFont="1" applyFill="1" applyBorder="1"/>
    <xf numFmtId="0" fontId="17" fillId="0" borderId="4" xfId="0" applyFont="1" applyFill="1" applyBorder="1"/>
    <xf numFmtId="0" fontId="16" fillId="0" borderId="3" xfId="0" applyFont="1" applyFill="1" applyBorder="1"/>
    <xf numFmtId="164" fontId="20" fillId="2" borderId="4" xfId="0" applyNumberFormat="1" applyFont="1" applyFill="1" applyBorder="1"/>
    <xf numFmtId="164" fontId="17" fillId="2" borderId="4" xfId="0" applyNumberFormat="1" applyFont="1" applyFill="1" applyBorder="1"/>
  </cellXfs>
  <cellStyles count="2">
    <cellStyle name="Заголовок 4" xfId="1" builtinId="1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A39" sqref="A39"/>
    </sheetView>
  </sheetViews>
  <sheetFormatPr defaultColWidth="9.1796875" defaultRowHeight="16.5"/>
  <cols>
    <col min="1" max="1" width="43.453125" style="1" customWidth="1"/>
    <col min="2" max="2" width="11.36328125" style="1" hidden="1" customWidth="1"/>
    <col min="3" max="3" width="13.36328125" style="1" customWidth="1"/>
    <col min="4" max="4" width="14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hidden="1" customWidth="1"/>
    <col min="10" max="10" width="13.36328125" style="2" customWidth="1"/>
    <col min="11" max="11" width="1" style="1" hidden="1" customWidth="1"/>
    <col min="12" max="12" width="11.54296875" style="1" customWidth="1"/>
    <col min="13" max="13" width="9.08984375" style="1" customWidth="1"/>
    <col min="14" max="15" width="10.1796875" style="1" hidden="1" customWidth="1"/>
    <col min="16" max="16" width="9.1796875" style="1" hidden="1" customWidth="1"/>
    <col min="17" max="17" width="15.1796875" style="1" customWidth="1"/>
    <col min="18" max="16384" width="9.1796875" style="1"/>
  </cols>
  <sheetData>
    <row r="1" spans="1:16" ht="18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.5" customHeight="1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1.75" hidden="1" customHeight="1">
      <c r="J3" s="35" t="s">
        <v>31</v>
      </c>
      <c r="K3" s="35"/>
      <c r="L3" s="35"/>
      <c r="M3" s="35"/>
      <c r="N3" s="35"/>
      <c r="O3" s="35"/>
      <c r="P3" s="35"/>
    </row>
    <row r="4" spans="1:16" ht="18.5" customHeight="1">
      <c r="A4" s="36" t="s">
        <v>1</v>
      </c>
      <c r="B4" s="38" t="s">
        <v>40</v>
      </c>
      <c r="C4" s="39"/>
      <c r="D4" s="39"/>
      <c r="E4" s="39"/>
      <c r="F4" s="39"/>
      <c r="G4" s="39"/>
      <c r="H4" s="40"/>
      <c r="I4" s="41" t="s">
        <v>41</v>
      </c>
      <c r="J4" s="42"/>
      <c r="K4" s="42"/>
      <c r="L4" s="42"/>
      <c r="M4" s="43"/>
      <c r="N4" s="44" t="s">
        <v>33</v>
      </c>
      <c r="O4" s="45"/>
      <c r="P4" s="46"/>
    </row>
    <row r="5" spans="1:16" ht="69.5" customHeight="1">
      <c r="A5" s="37"/>
      <c r="B5" s="11" t="s">
        <v>24</v>
      </c>
      <c r="C5" s="11" t="s">
        <v>25</v>
      </c>
      <c r="D5" s="11" t="s">
        <v>44</v>
      </c>
      <c r="E5" s="11" t="s">
        <v>26</v>
      </c>
      <c r="F5" s="11" t="s">
        <v>27</v>
      </c>
      <c r="G5" s="8" t="s">
        <v>2</v>
      </c>
      <c r="H5" s="8" t="s">
        <v>3</v>
      </c>
      <c r="I5" s="9" t="s">
        <v>25</v>
      </c>
      <c r="J5" s="9" t="s">
        <v>45</v>
      </c>
      <c r="K5" s="10" t="s">
        <v>4</v>
      </c>
      <c r="L5" s="9" t="s">
        <v>32</v>
      </c>
      <c r="M5" s="9" t="s">
        <v>4</v>
      </c>
      <c r="N5" s="12" t="s">
        <v>42</v>
      </c>
      <c r="O5" s="12" t="s">
        <v>46</v>
      </c>
      <c r="P5" s="12" t="s">
        <v>34</v>
      </c>
    </row>
    <row r="6" spans="1:16" s="2" customFormat="1" ht="29" customHeight="1">
      <c r="A6" s="49" t="s">
        <v>5</v>
      </c>
      <c r="B6" s="50">
        <f>B17+B27</f>
        <v>85077.580000000016</v>
      </c>
      <c r="C6" s="51">
        <f>C17+C27</f>
        <v>85512.069999999992</v>
      </c>
      <c r="D6" s="51">
        <f>D17+D27</f>
        <v>48202.5</v>
      </c>
      <c r="E6" s="51">
        <f t="shared" ref="E6:J6" si="0">E17+E27</f>
        <v>2123.4633936227178</v>
      </c>
      <c r="F6" s="52">
        <f t="shared" ref="F6:F32" si="1">(D6/C6)*100</f>
        <v>56.369235360575423</v>
      </c>
      <c r="G6" s="51">
        <f t="shared" si="0"/>
        <v>0</v>
      </c>
      <c r="H6" s="51" t="e">
        <f t="shared" si="0"/>
        <v>#DIV/0!</v>
      </c>
      <c r="I6" s="51">
        <f t="shared" si="0"/>
        <v>86705.420000000013</v>
      </c>
      <c r="J6" s="53">
        <f t="shared" si="0"/>
        <v>41559.599999999999</v>
      </c>
      <c r="K6" s="54" t="e">
        <f>K17+K27</f>
        <v>#DIV/0!</v>
      </c>
      <c r="L6" s="54">
        <f>L17+L27</f>
        <v>6642.9000000000015</v>
      </c>
      <c r="M6" s="55">
        <f>D6/J6*100</f>
        <v>115.98403257009211</v>
      </c>
      <c r="N6" s="51">
        <f>N17+N27</f>
        <v>4466.1000000000004</v>
      </c>
      <c r="O6" s="51">
        <f>O17+O27</f>
        <v>3461.5</v>
      </c>
      <c r="P6" s="51">
        <f>P17+P27</f>
        <v>-1004.5999999999997</v>
      </c>
    </row>
    <row r="7" spans="1:16" ht="17" customHeight="1">
      <c r="A7" s="3" t="s">
        <v>6</v>
      </c>
      <c r="B7" s="26">
        <v>22684.400000000001</v>
      </c>
      <c r="C7" s="26">
        <v>22674.799999999999</v>
      </c>
      <c r="D7" s="14">
        <v>12012.6</v>
      </c>
      <c r="E7" s="15">
        <f>D7/B7*100</f>
        <v>52.955334943838054</v>
      </c>
      <c r="F7" s="56">
        <f t="shared" si="1"/>
        <v>52.977755040838289</v>
      </c>
      <c r="G7" s="15"/>
      <c r="H7" s="56"/>
      <c r="I7" s="30">
        <v>22985.3</v>
      </c>
      <c r="J7" s="13">
        <v>10490.2</v>
      </c>
      <c r="K7" s="57">
        <f t="shared" ref="K7:K26" si="2">(J7/I7)*100</f>
        <v>45.63873432150114</v>
      </c>
      <c r="L7" s="13">
        <f>D7-J7</f>
        <v>1522.3999999999996</v>
      </c>
      <c r="M7" s="57">
        <f t="shared" ref="M7:M31" si="3">D7/J7*100</f>
        <v>114.51259270557281</v>
      </c>
      <c r="N7" s="4">
        <v>131.6</v>
      </c>
      <c r="O7" s="4">
        <v>116.9</v>
      </c>
      <c r="P7" s="58">
        <f>O7-N7</f>
        <v>-14.699999999999989</v>
      </c>
    </row>
    <row r="8" spans="1:16" ht="17" customHeight="1">
      <c r="A8" s="3" t="s">
        <v>30</v>
      </c>
      <c r="B8" s="26">
        <v>8019.2</v>
      </c>
      <c r="C8" s="26">
        <v>8028.8</v>
      </c>
      <c r="D8" s="14">
        <v>3966</v>
      </c>
      <c r="E8" s="15"/>
      <c r="F8" s="56">
        <f t="shared" si="1"/>
        <v>49.397170187325628</v>
      </c>
      <c r="G8" s="15"/>
      <c r="H8" s="56"/>
      <c r="I8" s="30">
        <v>7473.8</v>
      </c>
      <c r="J8" s="13">
        <v>3681.9</v>
      </c>
      <c r="K8" s="57"/>
      <c r="L8" s="13">
        <f t="shared" ref="L8:L32" si="4">D8-J8</f>
        <v>284.09999999999991</v>
      </c>
      <c r="M8" s="57">
        <f t="shared" si="3"/>
        <v>107.71612482685569</v>
      </c>
      <c r="N8" s="4"/>
      <c r="O8" s="4"/>
      <c r="P8" s="58"/>
    </row>
    <row r="9" spans="1:16" ht="17" customHeight="1">
      <c r="A9" s="3" t="s">
        <v>7</v>
      </c>
      <c r="B9" s="26">
        <v>18351.8</v>
      </c>
      <c r="C9" s="26">
        <f t="shared" ref="C9:C14" si="5">B9</f>
        <v>18351.8</v>
      </c>
      <c r="D9" s="14">
        <v>11861.1</v>
      </c>
      <c r="E9" s="15">
        <f t="shared" ref="E9:E31" si="6">D9/B9*100</f>
        <v>64.631807234167766</v>
      </c>
      <c r="F9" s="56">
        <f t="shared" si="1"/>
        <v>64.631807234167766</v>
      </c>
      <c r="G9" s="15"/>
      <c r="H9" s="56" t="e">
        <f t="shared" ref="H9:H16" si="7">D9/G9*100</f>
        <v>#DIV/0!</v>
      </c>
      <c r="I9" s="30">
        <v>17283.3</v>
      </c>
      <c r="J9" s="13">
        <v>8914</v>
      </c>
      <c r="K9" s="57"/>
      <c r="L9" s="13">
        <f t="shared" si="4"/>
        <v>2947.1000000000004</v>
      </c>
      <c r="M9" s="57">
        <f t="shared" si="3"/>
        <v>133.06147632936953</v>
      </c>
      <c r="N9" s="4">
        <v>507</v>
      </c>
      <c r="O9" s="5">
        <v>460</v>
      </c>
      <c r="P9" s="58">
        <f t="shared" ref="P9:P16" si="8">O9-N9</f>
        <v>-47</v>
      </c>
    </row>
    <row r="10" spans="1:16" ht="17" customHeight="1">
      <c r="A10" s="3" t="s">
        <v>8</v>
      </c>
      <c r="B10" s="26">
        <v>2735.4</v>
      </c>
      <c r="C10" s="26">
        <f t="shared" si="5"/>
        <v>2735.4</v>
      </c>
      <c r="D10" s="14">
        <v>1246.2</v>
      </c>
      <c r="E10" s="15">
        <f t="shared" si="6"/>
        <v>45.558236455363016</v>
      </c>
      <c r="F10" s="56">
        <f t="shared" si="1"/>
        <v>45.558236455363016</v>
      </c>
      <c r="G10" s="15"/>
      <c r="H10" s="56" t="e">
        <f t="shared" si="7"/>
        <v>#DIV/0!</v>
      </c>
      <c r="I10" s="30">
        <v>2451.1</v>
      </c>
      <c r="J10" s="13">
        <v>1278.7</v>
      </c>
      <c r="K10" s="57">
        <f>(J10/I11)*100</f>
        <v>218.03331798727982</v>
      </c>
      <c r="L10" s="13">
        <f t="shared" si="4"/>
        <v>-32.5</v>
      </c>
      <c r="M10" s="57">
        <f t="shared" si="3"/>
        <v>97.458356142957697</v>
      </c>
      <c r="N10" s="4">
        <v>175.6</v>
      </c>
      <c r="O10" s="5">
        <v>123.3</v>
      </c>
      <c r="P10" s="58">
        <f t="shared" si="8"/>
        <v>-52.3</v>
      </c>
    </row>
    <row r="11" spans="1:16" ht="17" customHeight="1">
      <c r="A11" s="3" t="s">
        <v>9</v>
      </c>
      <c r="B11" s="26">
        <v>344.3</v>
      </c>
      <c r="C11" s="26">
        <v>449.7</v>
      </c>
      <c r="D11" s="14">
        <v>490.1</v>
      </c>
      <c r="E11" s="15">
        <f t="shared" si="6"/>
        <v>142.34679058960208</v>
      </c>
      <c r="F11" s="56">
        <f t="shared" si="1"/>
        <v>108.98376695574828</v>
      </c>
      <c r="G11" s="15"/>
      <c r="H11" s="56" t="e">
        <f t="shared" si="7"/>
        <v>#DIV/0!</v>
      </c>
      <c r="I11" s="31">
        <v>586.47</v>
      </c>
      <c r="J11" s="13">
        <v>558</v>
      </c>
      <c r="K11" s="57">
        <f>(J11/I12)*100</f>
        <v>1797.101449275362</v>
      </c>
      <c r="L11" s="13">
        <f t="shared" si="4"/>
        <v>-67.899999999999977</v>
      </c>
      <c r="M11" s="57">
        <f t="shared" si="3"/>
        <v>87.831541218637994</v>
      </c>
      <c r="N11" s="4">
        <v>0.6</v>
      </c>
      <c r="O11" s="5"/>
      <c r="P11" s="58">
        <f t="shared" si="8"/>
        <v>-0.6</v>
      </c>
    </row>
    <row r="12" spans="1:16" ht="17" customHeight="1">
      <c r="A12" s="3" t="s">
        <v>28</v>
      </c>
      <c r="B12" s="26">
        <v>40</v>
      </c>
      <c r="C12" s="26">
        <f t="shared" si="5"/>
        <v>40</v>
      </c>
      <c r="D12" s="14">
        <v>27.3</v>
      </c>
      <c r="E12" s="15">
        <f t="shared" si="6"/>
        <v>68.25</v>
      </c>
      <c r="F12" s="56">
        <f t="shared" si="1"/>
        <v>68.25</v>
      </c>
      <c r="G12" s="15"/>
      <c r="H12" s="56" t="e">
        <f>D12/G12*100</f>
        <v>#DIV/0!</v>
      </c>
      <c r="I12" s="31">
        <v>31.05</v>
      </c>
      <c r="J12" s="13">
        <v>24.4</v>
      </c>
      <c r="K12" s="57"/>
      <c r="L12" s="13">
        <f t="shared" si="4"/>
        <v>2.9000000000000021</v>
      </c>
      <c r="M12" s="57">
        <f t="shared" si="3"/>
        <v>111.88524590163935</v>
      </c>
      <c r="N12" s="4">
        <v>4.3</v>
      </c>
      <c r="O12" s="5">
        <v>2.4</v>
      </c>
      <c r="P12" s="58">
        <f t="shared" si="8"/>
        <v>-1.9</v>
      </c>
    </row>
    <row r="13" spans="1:16" ht="17" customHeight="1">
      <c r="A13" s="3" t="s">
        <v>10</v>
      </c>
      <c r="B13" s="26">
        <v>1532.9</v>
      </c>
      <c r="C13" s="26">
        <f t="shared" si="5"/>
        <v>1532.9</v>
      </c>
      <c r="D13" s="14">
        <v>106.9</v>
      </c>
      <c r="E13" s="15">
        <f t="shared" si="6"/>
        <v>6.9737099615108615</v>
      </c>
      <c r="F13" s="56">
        <f t="shared" si="1"/>
        <v>6.9737099615108615</v>
      </c>
      <c r="G13" s="15"/>
      <c r="H13" s="56" t="e">
        <f t="shared" si="7"/>
        <v>#DIV/0!</v>
      </c>
      <c r="I13" s="30">
        <v>1529.3</v>
      </c>
      <c r="J13" s="13">
        <v>162</v>
      </c>
      <c r="K13" s="57">
        <f>(J13/I14)*100</f>
        <v>2.6957766166339403</v>
      </c>
      <c r="L13" s="13">
        <f t="shared" si="4"/>
        <v>-55.099999999999994</v>
      </c>
      <c r="M13" s="57">
        <f t="shared" si="3"/>
        <v>65.987654320987659</v>
      </c>
      <c r="N13" s="5">
        <v>1130.0999999999999</v>
      </c>
      <c r="O13" s="5">
        <v>513.4</v>
      </c>
      <c r="P13" s="58">
        <f t="shared" si="8"/>
        <v>-616.69999999999993</v>
      </c>
    </row>
    <row r="14" spans="1:16" ht="17" customHeight="1">
      <c r="A14" s="3" t="s">
        <v>11</v>
      </c>
      <c r="B14" s="26">
        <v>7069.5</v>
      </c>
      <c r="C14" s="26">
        <f t="shared" si="5"/>
        <v>7069.5</v>
      </c>
      <c r="D14" s="14">
        <v>3076.5</v>
      </c>
      <c r="E14" s="15">
        <f t="shared" si="6"/>
        <v>43.517929132187568</v>
      </c>
      <c r="F14" s="56">
        <f t="shared" si="1"/>
        <v>43.517929132187568</v>
      </c>
      <c r="G14" s="15"/>
      <c r="H14" s="56" t="e">
        <f t="shared" si="7"/>
        <v>#DIV/0!</v>
      </c>
      <c r="I14" s="30">
        <v>6009.4</v>
      </c>
      <c r="J14" s="13">
        <v>3157.1</v>
      </c>
      <c r="K14" s="57">
        <f>(J14/I15)*100</f>
        <v>99.005895634721526</v>
      </c>
      <c r="L14" s="13">
        <f t="shared" si="4"/>
        <v>-80.599999999999909</v>
      </c>
      <c r="M14" s="57">
        <f t="shared" si="3"/>
        <v>97.447024167748879</v>
      </c>
      <c r="N14" s="4">
        <v>31.8</v>
      </c>
      <c r="O14" s="5">
        <v>40</v>
      </c>
      <c r="P14" s="58">
        <f t="shared" si="8"/>
        <v>8.1999999999999993</v>
      </c>
    </row>
    <row r="15" spans="1:16" ht="17" customHeight="1">
      <c r="A15" s="3" t="s">
        <v>12</v>
      </c>
      <c r="B15" s="26">
        <v>3121.3</v>
      </c>
      <c r="C15" s="26">
        <v>3120.9</v>
      </c>
      <c r="D15" s="14">
        <v>1220.5</v>
      </c>
      <c r="E15" s="15">
        <f t="shared" si="6"/>
        <v>39.102297119789831</v>
      </c>
      <c r="F15" s="56">
        <f t="shared" si="1"/>
        <v>39.107308789131338</v>
      </c>
      <c r="G15" s="15"/>
      <c r="H15" s="56" t="e">
        <f t="shared" si="7"/>
        <v>#DIV/0!</v>
      </c>
      <c r="I15" s="30">
        <v>3188.8</v>
      </c>
      <c r="J15" s="13">
        <v>1114.0999999999999</v>
      </c>
      <c r="K15" s="57">
        <f>(J15/I16)*100</f>
        <v>623.79619260918253</v>
      </c>
      <c r="L15" s="13">
        <f t="shared" si="4"/>
        <v>106.40000000000009</v>
      </c>
      <c r="M15" s="57">
        <f t="shared" si="3"/>
        <v>109.55030966699579</v>
      </c>
      <c r="N15" s="4">
        <v>897</v>
      </c>
      <c r="O15" s="4">
        <v>584.70000000000005</v>
      </c>
      <c r="P15" s="58">
        <f t="shared" si="8"/>
        <v>-312.29999999999995</v>
      </c>
    </row>
    <row r="16" spans="1:16" ht="17" customHeight="1">
      <c r="A16" s="3" t="s">
        <v>13</v>
      </c>
      <c r="B16" s="26">
        <v>133.9</v>
      </c>
      <c r="C16" s="33">
        <v>132.4</v>
      </c>
      <c r="D16" s="14">
        <v>94</v>
      </c>
      <c r="E16" s="15">
        <f t="shared" si="6"/>
        <v>70.201643017176991</v>
      </c>
      <c r="F16" s="56">
        <f t="shared" si="1"/>
        <v>70.996978851963746</v>
      </c>
      <c r="G16" s="15"/>
      <c r="H16" s="56" t="e">
        <f t="shared" si="7"/>
        <v>#DIV/0!</v>
      </c>
      <c r="I16" s="30">
        <v>178.6</v>
      </c>
      <c r="J16" s="57">
        <v>84.1</v>
      </c>
      <c r="K16" s="57" t="e">
        <f>(J16/#REF!)*100</f>
        <v>#REF!</v>
      </c>
      <c r="L16" s="13">
        <f t="shared" si="4"/>
        <v>9.9000000000000057</v>
      </c>
      <c r="M16" s="57">
        <f t="shared" si="3"/>
        <v>111.7717003567182</v>
      </c>
      <c r="N16" s="14"/>
      <c r="O16" s="14"/>
      <c r="P16" s="58">
        <f t="shared" si="8"/>
        <v>0</v>
      </c>
    </row>
    <row r="17" spans="1:16" ht="17" customHeight="1">
      <c r="A17" s="6" t="s">
        <v>14</v>
      </c>
      <c r="B17" s="18">
        <f>SUM(B7:B16)</f>
        <v>64032.700000000012</v>
      </c>
      <c r="C17" s="50">
        <f>SUM(C7:C16)</f>
        <v>64136.2</v>
      </c>
      <c r="D17" s="51">
        <f>SUM(D7:D16)</f>
        <v>34101.199999999997</v>
      </c>
      <c r="E17" s="32">
        <f t="shared" si="6"/>
        <v>53.255914556156448</v>
      </c>
      <c r="F17" s="52">
        <f t="shared" si="1"/>
        <v>53.169972651950069</v>
      </c>
      <c r="G17" s="50">
        <f>SUM(G7:G16)</f>
        <v>0</v>
      </c>
      <c r="H17" s="59" t="e">
        <f>(D17-D7)/G17*100</f>
        <v>#DIV/0!</v>
      </c>
      <c r="I17" s="60">
        <f>SUM(I7:I16)</f>
        <v>61717.120000000003</v>
      </c>
      <c r="J17" s="61">
        <f>SUM(J7:J16)</f>
        <v>29464.499999999996</v>
      </c>
      <c r="K17" s="62">
        <f t="shared" si="2"/>
        <v>47.741210218493663</v>
      </c>
      <c r="L17" s="63">
        <f t="shared" si="4"/>
        <v>4636.7000000000007</v>
      </c>
      <c r="M17" s="62">
        <f t="shared" si="3"/>
        <v>115.73656434013813</v>
      </c>
      <c r="N17" s="64">
        <f>SUM(N7:N16)</f>
        <v>2878</v>
      </c>
      <c r="O17" s="17">
        <f>SUM(O7:O16)</f>
        <v>1840.7</v>
      </c>
      <c r="P17" s="18">
        <f>SUM(P7:P16)</f>
        <v>-1037.2999999999997</v>
      </c>
    </row>
    <row r="18" spans="1:16" ht="20" customHeight="1">
      <c r="A18" s="3" t="s">
        <v>15</v>
      </c>
      <c r="B18" s="26">
        <v>1822.2</v>
      </c>
      <c r="C18" s="26">
        <f>B18</f>
        <v>1822.2</v>
      </c>
      <c r="D18" s="14">
        <v>905.8</v>
      </c>
      <c r="E18" s="15">
        <f t="shared" si="6"/>
        <v>49.709142794424316</v>
      </c>
      <c r="F18" s="56">
        <f t="shared" si="1"/>
        <v>49.709142794424316</v>
      </c>
      <c r="G18" s="15"/>
      <c r="H18" s="56" t="e">
        <f t="shared" ref="H18:H26" si="9">D18/G18*100</f>
        <v>#DIV/0!</v>
      </c>
      <c r="I18" s="30">
        <v>2264.3000000000002</v>
      </c>
      <c r="J18" s="13">
        <v>867.8</v>
      </c>
      <c r="K18" s="57">
        <f t="shared" si="2"/>
        <v>38.325310250408513</v>
      </c>
      <c r="L18" s="13">
        <f t="shared" si="4"/>
        <v>38</v>
      </c>
      <c r="M18" s="57">
        <f t="shared" si="3"/>
        <v>104.37888914496428</v>
      </c>
      <c r="N18" s="14">
        <v>412.3</v>
      </c>
      <c r="O18" s="4">
        <v>476.2</v>
      </c>
      <c r="P18" s="58">
        <f>O18-N18</f>
        <v>63.899999999999977</v>
      </c>
    </row>
    <row r="19" spans="1:16" ht="17" customHeight="1">
      <c r="A19" s="3" t="s">
        <v>16</v>
      </c>
      <c r="B19" s="33">
        <v>1684.24</v>
      </c>
      <c r="C19" s="33">
        <v>1693.6</v>
      </c>
      <c r="D19" s="14">
        <v>925.1</v>
      </c>
      <c r="E19" s="15">
        <f t="shared" si="6"/>
        <v>54.926851280102596</v>
      </c>
      <c r="F19" s="56">
        <f t="shared" si="1"/>
        <v>54.62328767123288</v>
      </c>
      <c r="G19" s="15"/>
      <c r="H19" s="56" t="e">
        <f t="shared" si="9"/>
        <v>#DIV/0!</v>
      </c>
      <c r="I19" s="30">
        <v>2390.1999999999998</v>
      </c>
      <c r="J19" s="13">
        <v>1049.2</v>
      </c>
      <c r="K19" s="57">
        <f t="shared" si="2"/>
        <v>43.895908292193127</v>
      </c>
      <c r="L19" s="13">
        <f t="shared" si="4"/>
        <v>-124.10000000000002</v>
      </c>
      <c r="M19" s="57">
        <f t="shared" si="3"/>
        <v>88.171940526115137</v>
      </c>
      <c r="N19" s="14">
        <v>1175.8</v>
      </c>
      <c r="O19" s="4">
        <v>1144.5999999999999</v>
      </c>
      <c r="P19" s="58">
        <f>O19-N19</f>
        <v>-31.200000000000045</v>
      </c>
    </row>
    <row r="20" spans="1:16" ht="17" customHeight="1">
      <c r="A20" s="3" t="s">
        <v>17</v>
      </c>
      <c r="B20" s="33">
        <v>1135.24</v>
      </c>
      <c r="C20" s="33">
        <v>1135.27</v>
      </c>
      <c r="D20" s="14">
        <v>512.6</v>
      </c>
      <c r="E20" s="15">
        <f t="shared" si="6"/>
        <v>45.153447729114546</v>
      </c>
      <c r="F20" s="56">
        <f t="shared" si="1"/>
        <v>45.152254529759446</v>
      </c>
      <c r="G20" s="15"/>
      <c r="H20" s="56" t="e">
        <f t="shared" si="9"/>
        <v>#DIV/0!</v>
      </c>
      <c r="I20" s="30">
        <v>1244.9000000000001</v>
      </c>
      <c r="J20" s="13">
        <v>479</v>
      </c>
      <c r="K20" s="57">
        <f t="shared" si="2"/>
        <v>38.476986103301471</v>
      </c>
      <c r="L20" s="13">
        <f t="shared" si="4"/>
        <v>33.600000000000023</v>
      </c>
      <c r="M20" s="57">
        <f t="shared" si="3"/>
        <v>107.01461377870565</v>
      </c>
      <c r="N20" s="14"/>
      <c r="O20" s="14"/>
      <c r="P20" s="58"/>
    </row>
    <row r="21" spans="1:16" ht="17" customHeight="1">
      <c r="A21" s="3" t="s">
        <v>18</v>
      </c>
      <c r="B21" s="26">
        <v>278</v>
      </c>
      <c r="C21" s="26">
        <f t="shared" ref="C21:C25" si="10">B21</f>
        <v>278</v>
      </c>
      <c r="D21" s="14">
        <v>107.1</v>
      </c>
      <c r="E21" s="15">
        <f t="shared" si="6"/>
        <v>38.525179856115102</v>
      </c>
      <c r="F21" s="56">
        <f t="shared" si="1"/>
        <v>38.525179856115102</v>
      </c>
      <c r="G21" s="15"/>
      <c r="H21" s="56" t="e">
        <f t="shared" si="9"/>
        <v>#DIV/0!</v>
      </c>
      <c r="I21" s="30">
        <v>338.4</v>
      </c>
      <c r="J21" s="13">
        <v>250.1</v>
      </c>
      <c r="K21" s="57">
        <f t="shared" si="2"/>
        <v>73.906619385342793</v>
      </c>
      <c r="L21" s="13">
        <f t="shared" si="4"/>
        <v>-143</v>
      </c>
      <c r="M21" s="57">
        <f t="shared" si="3"/>
        <v>42.822870851659331</v>
      </c>
      <c r="N21" s="14"/>
      <c r="O21" s="14"/>
      <c r="P21" s="58"/>
    </row>
    <row r="22" spans="1:16" ht="17" customHeight="1">
      <c r="A22" s="65" t="s">
        <v>29</v>
      </c>
      <c r="B22" s="26">
        <v>15267.7</v>
      </c>
      <c r="C22" s="26">
        <v>15580.7</v>
      </c>
      <c r="D22" s="14">
        <v>8393.9</v>
      </c>
      <c r="E22" s="15">
        <f t="shared" si="6"/>
        <v>54.978156500324204</v>
      </c>
      <c r="F22" s="56">
        <f t="shared" si="1"/>
        <v>53.873702721957287</v>
      </c>
      <c r="G22" s="15"/>
      <c r="H22" s="56" t="e">
        <f t="shared" si="9"/>
        <v>#DIV/0!</v>
      </c>
      <c r="I22" s="30">
        <v>16809.400000000001</v>
      </c>
      <c r="J22" s="13">
        <v>9015.5</v>
      </c>
      <c r="K22" s="57">
        <f>(J22/I22)*100</f>
        <v>53.633681154592075</v>
      </c>
      <c r="L22" s="13">
        <f t="shared" si="4"/>
        <v>-621.60000000000036</v>
      </c>
      <c r="M22" s="57">
        <f t="shared" si="3"/>
        <v>93.105207697853686</v>
      </c>
      <c r="N22" s="14"/>
      <c r="O22" s="14"/>
      <c r="P22" s="58"/>
    </row>
    <row r="23" spans="1:16" ht="25.5" customHeight="1">
      <c r="A23" s="3" t="s">
        <v>19</v>
      </c>
      <c r="B23" s="26">
        <v>433.6</v>
      </c>
      <c r="C23" s="26">
        <v>433.6</v>
      </c>
      <c r="D23" s="14">
        <v>222.3</v>
      </c>
      <c r="E23" s="15">
        <f t="shared" si="6"/>
        <v>51.268450184501845</v>
      </c>
      <c r="F23" s="56">
        <f t="shared" si="1"/>
        <v>51.268450184501845</v>
      </c>
      <c r="G23" s="15"/>
      <c r="H23" s="56" t="e">
        <f t="shared" si="9"/>
        <v>#DIV/0!</v>
      </c>
      <c r="I23" s="30">
        <v>716.2</v>
      </c>
      <c r="J23" s="13">
        <v>123.9</v>
      </c>
      <c r="K23" s="57">
        <f t="shared" si="2"/>
        <v>17.299636972912595</v>
      </c>
      <c r="L23" s="13">
        <f t="shared" si="4"/>
        <v>98.4</v>
      </c>
      <c r="M23" s="57">
        <f t="shared" si="3"/>
        <v>179.41888619854723</v>
      </c>
      <c r="N23" s="14"/>
      <c r="O23" s="14"/>
      <c r="P23" s="58"/>
    </row>
    <row r="24" spans="1:16" ht="15.5" customHeight="1">
      <c r="A24" s="3" t="s">
        <v>20</v>
      </c>
      <c r="B24" s="26">
        <v>162.6</v>
      </c>
      <c r="C24" s="26">
        <v>162.6</v>
      </c>
      <c r="D24" s="15">
        <v>2687.7</v>
      </c>
      <c r="E24" s="15">
        <f t="shared" si="6"/>
        <v>1652.9520295202949</v>
      </c>
      <c r="F24" s="56">
        <f t="shared" si="1"/>
        <v>1652.9520295202949</v>
      </c>
      <c r="G24" s="15"/>
      <c r="H24" s="56" t="e">
        <f t="shared" si="9"/>
        <v>#DIV/0!</v>
      </c>
      <c r="I24" s="30">
        <v>823.4</v>
      </c>
      <c r="J24" s="19">
        <v>156.4</v>
      </c>
      <c r="K24" s="57">
        <f t="shared" si="2"/>
        <v>18.994413407821231</v>
      </c>
      <c r="L24" s="13">
        <f t="shared" si="4"/>
        <v>2531.2999999999997</v>
      </c>
      <c r="M24" s="57">
        <f t="shared" si="3"/>
        <v>1718.4782608695648</v>
      </c>
      <c r="N24" s="14"/>
      <c r="O24" s="14"/>
      <c r="P24" s="58"/>
    </row>
    <row r="25" spans="1:16" ht="15.5" customHeight="1">
      <c r="A25" s="3" t="s">
        <v>21</v>
      </c>
      <c r="B25" s="26"/>
      <c r="C25" s="26">
        <f t="shared" si="10"/>
        <v>0</v>
      </c>
      <c r="D25" s="14">
        <v>26.2</v>
      </c>
      <c r="E25" s="15"/>
      <c r="F25" s="56" t="e">
        <f t="shared" si="1"/>
        <v>#DIV/0!</v>
      </c>
      <c r="G25" s="15"/>
      <c r="H25" s="56" t="e">
        <f t="shared" si="9"/>
        <v>#DIV/0!</v>
      </c>
      <c r="I25" s="30"/>
      <c r="J25" s="13">
        <v>3.7</v>
      </c>
      <c r="K25" s="57" t="e">
        <f t="shared" si="2"/>
        <v>#DIV/0!</v>
      </c>
      <c r="L25" s="13">
        <f t="shared" si="4"/>
        <v>22.5</v>
      </c>
      <c r="M25" s="57">
        <f t="shared" si="3"/>
        <v>708.10810810810813</v>
      </c>
      <c r="N25" s="14"/>
      <c r="O25" s="14"/>
      <c r="P25" s="58"/>
    </row>
    <row r="26" spans="1:16" ht="15.5" customHeight="1">
      <c r="A26" s="3" t="s">
        <v>22</v>
      </c>
      <c r="B26" s="26">
        <v>261.3</v>
      </c>
      <c r="C26" s="26">
        <v>269.89999999999998</v>
      </c>
      <c r="D26" s="14">
        <v>320.60000000000002</v>
      </c>
      <c r="E26" s="15">
        <f t="shared" si="6"/>
        <v>122.69422120168389</v>
      </c>
      <c r="F26" s="56">
        <f t="shared" si="1"/>
        <v>118.78473508706931</v>
      </c>
      <c r="G26" s="15"/>
      <c r="H26" s="56" t="e">
        <f t="shared" si="9"/>
        <v>#DIV/0!</v>
      </c>
      <c r="I26" s="30">
        <v>401.5</v>
      </c>
      <c r="J26" s="13">
        <v>149.5</v>
      </c>
      <c r="K26" s="57">
        <f t="shared" si="2"/>
        <v>37.235367372353672</v>
      </c>
      <c r="L26" s="13">
        <f t="shared" si="4"/>
        <v>171.10000000000002</v>
      </c>
      <c r="M26" s="57">
        <f t="shared" si="3"/>
        <v>214.4481605351171</v>
      </c>
      <c r="N26" s="14"/>
      <c r="O26" s="14"/>
      <c r="P26" s="58"/>
    </row>
    <row r="27" spans="1:16" ht="15.5" customHeight="1">
      <c r="A27" s="6" t="s">
        <v>23</v>
      </c>
      <c r="B27" s="17">
        <f>SUM(B18:B26)</f>
        <v>21044.879999999997</v>
      </c>
      <c r="C27" s="18">
        <f>SUM(C18:C26)</f>
        <v>21375.87</v>
      </c>
      <c r="D27" s="18">
        <f>SUM(D18:D26)</f>
        <v>14101.300000000001</v>
      </c>
      <c r="E27" s="18">
        <f t="shared" ref="E27:K27" si="11">SUM(E18:E26)</f>
        <v>2070.2074790665615</v>
      </c>
      <c r="F27" s="52">
        <f t="shared" si="1"/>
        <v>65.968309126131487</v>
      </c>
      <c r="G27" s="18">
        <f t="shared" si="11"/>
        <v>0</v>
      </c>
      <c r="H27" s="18" t="e">
        <f t="shared" si="11"/>
        <v>#DIV/0!</v>
      </c>
      <c r="I27" s="18">
        <f t="shared" si="11"/>
        <v>24988.300000000003</v>
      </c>
      <c r="J27" s="34">
        <f t="shared" si="11"/>
        <v>12095.1</v>
      </c>
      <c r="K27" s="34" t="e">
        <f t="shared" si="11"/>
        <v>#DIV/0!</v>
      </c>
      <c r="L27" s="66">
        <f t="shared" si="4"/>
        <v>2006.2000000000007</v>
      </c>
      <c r="M27" s="62">
        <f t="shared" si="3"/>
        <v>116.58688229117577</v>
      </c>
      <c r="N27" s="20">
        <f>SUM(N18:N26)</f>
        <v>1588.1</v>
      </c>
      <c r="O27" s="18">
        <f>SUM(O18:O26)</f>
        <v>1620.8</v>
      </c>
      <c r="P27" s="67">
        <f>O27-N27</f>
        <v>32.700000000000045</v>
      </c>
    </row>
    <row r="28" spans="1:16" ht="18" customHeight="1">
      <c r="A28" s="21" t="s">
        <v>35</v>
      </c>
      <c r="B28" s="33">
        <v>269706.45</v>
      </c>
      <c r="C28" s="33">
        <v>334657.7</v>
      </c>
      <c r="D28" s="22">
        <v>139672.9</v>
      </c>
      <c r="E28" s="15">
        <f t="shared" si="6"/>
        <v>51.787007689285879</v>
      </c>
      <c r="F28" s="56">
        <f t="shared" si="1"/>
        <v>41.736048505682071</v>
      </c>
      <c r="G28" s="15"/>
      <c r="H28" s="56"/>
      <c r="I28" s="31">
        <v>270453.8</v>
      </c>
      <c r="J28" s="23">
        <v>135678.70000000001</v>
      </c>
      <c r="K28" s="57" t="e">
        <f>(#REF!/I28)*100</f>
        <v>#REF!</v>
      </c>
      <c r="L28" s="13">
        <f t="shared" si="4"/>
        <v>3994.1999999999825</v>
      </c>
      <c r="M28" s="68">
        <f t="shared" si="3"/>
        <v>102.94386664966571</v>
      </c>
      <c r="N28" s="14"/>
      <c r="O28" s="69"/>
      <c r="P28" s="70"/>
    </row>
    <row r="29" spans="1:16" ht="29.5" customHeight="1">
      <c r="A29" s="24" t="s">
        <v>36</v>
      </c>
      <c r="B29" s="33">
        <v>0</v>
      </c>
      <c r="C29" s="33">
        <v>36</v>
      </c>
      <c r="D29" s="25">
        <v>36</v>
      </c>
      <c r="E29" s="15"/>
      <c r="F29" s="56">
        <f t="shared" si="1"/>
        <v>100</v>
      </c>
      <c r="G29" s="15"/>
      <c r="H29" s="56"/>
      <c r="I29" s="31">
        <v>169.9</v>
      </c>
      <c r="J29" s="28">
        <v>40.9</v>
      </c>
      <c r="K29" s="57"/>
      <c r="L29" s="13">
        <f t="shared" si="4"/>
        <v>-4.8999999999999986</v>
      </c>
      <c r="M29" s="68">
        <f t="shared" si="3"/>
        <v>88.019559902200498</v>
      </c>
      <c r="N29" s="26"/>
      <c r="O29" s="69"/>
      <c r="P29" s="70"/>
    </row>
    <row r="30" spans="1:16" ht="17.5" customHeight="1">
      <c r="A30" s="3" t="s">
        <v>37</v>
      </c>
      <c r="B30" s="33"/>
      <c r="C30" s="27">
        <v>0</v>
      </c>
      <c r="D30" s="33"/>
      <c r="E30" s="15"/>
      <c r="F30" s="56" t="e">
        <f t="shared" si="1"/>
        <v>#DIV/0!</v>
      </c>
      <c r="G30" s="15"/>
      <c r="H30" s="56"/>
      <c r="I30" s="28"/>
      <c r="J30" s="16"/>
      <c r="K30" s="57"/>
      <c r="L30" s="13">
        <f t="shared" si="4"/>
        <v>0</v>
      </c>
      <c r="M30" s="68"/>
      <c r="N30" s="26"/>
      <c r="O30" s="69"/>
      <c r="P30" s="70"/>
    </row>
    <row r="31" spans="1:16" ht="15" customHeight="1">
      <c r="A31" s="3" t="s">
        <v>38</v>
      </c>
      <c r="B31" s="33"/>
      <c r="C31" s="27">
        <v>-37.1</v>
      </c>
      <c r="D31" s="33">
        <v>-35.299999999999997</v>
      </c>
      <c r="E31" s="15" t="e">
        <f t="shared" si="6"/>
        <v>#DIV/0!</v>
      </c>
      <c r="F31" s="56">
        <f t="shared" si="1"/>
        <v>95.148247978436657</v>
      </c>
      <c r="G31" s="15"/>
      <c r="H31" s="56"/>
      <c r="I31" s="28">
        <v>-62</v>
      </c>
      <c r="J31" s="16">
        <v>-20.2</v>
      </c>
      <c r="K31" s="57">
        <f>(J30/I31)*100</f>
        <v>0</v>
      </c>
      <c r="L31" s="13">
        <f t="shared" si="4"/>
        <v>-15.099999999999998</v>
      </c>
      <c r="M31" s="68">
        <f t="shared" si="3"/>
        <v>174.75247524752476</v>
      </c>
      <c r="N31" s="26"/>
      <c r="O31" s="69"/>
      <c r="P31" s="70"/>
    </row>
    <row r="32" spans="1:16" ht="15" customHeight="1">
      <c r="A32" s="29" t="s">
        <v>39</v>
      </c>
      <c r="B32" s="51">
        <f>B6+B28+B29+B30+B31</f>
        <v>354784.03</v>
      </c>
      <c r="C32" s="51">
        <f>C6+C28+C29+C30+C31</f>
        <v>420168.67000000004</v>
      </c>
      <c r="D32" s="51">
        <f>D6+D28+D29+D30+D31</f>
        <v>187876.1</v>
      </c>
      <c r="E32" s="51" t="e">
        <f>E6+E28+E29+E30+E31</f>
        <v>#DIV/0!</v>
      </c>
      <c r="F32" s="52">
        <f t="shared" si="1"/>
        <v>44.714447652653391</v>
      </c>
      <c r="G32" s="51">
        <f>G6+G28+G29+G30+G31</f>
        <v>0</v>
      </c>
      <c r="H32" s="51" t="e">
        <f>H6+H28+H29+H30+H31</f>
        <v>#DIV/0!</v>
      </c>
      <c r="I32" s="51">
        <f>I6+I28+I29+I30+I31</f>
        <v>357267.12</v>
      </c>
      <c r="J32" s="71">
        <f>J6+J28+J29+J30+J31</f>
        <v>177259</v>
      </c>
      <c r="K32" s="72" t="e">
        <f>K6+K28+K29+K30+K31</f>
        <v>#DIV/0!</v>
      </c>
      <c r="L32" s="66">
        <f t="shared" si="4"/>
        <v>10617.100000000006</v>
      </c>
      <c r="M32" s="72">
        <f>M6+M28+M29+M30+M31</f>
        <v>481.69993436948312</v>
      </c>
      <c r="N32" s="64">
        <f>N6+N28+N29+N30+N31</f>
        <v>4466.1000000000004</v>
      </c>
      <c r="O32" s="51">
        <f>O6+O28+O29+O30+O31</f>
        <v>3461.5</v>
      </c>
      <c r="P32" s="51">
        <f>P6+P28+P29+P30+P31</f>
        <v>-1004.5999999999997</v>
      </c>
    </row>
    <row r="33" spans="6:12" ht="21.75" customHeight="1">
      <c r="F33" s="7"/>
      <c r="J33" s="1"/>
      <c r="L33" s="2"/>
    </row>
    <row r="34" spans="6:12" ht="14.25" hidden="1" customHeight="1"/>
    <row r="35" spans="6:12" ht="21.75" hidden="1" customHeight="1"/>
    <row r="36" spans="6:12" ht="16.5" hidden="1" customHeight="1"/>
  </sheetData>
  <mergeCells count="7">
    <mergeCell ref="A1:P1"/>
    <mergeCell ref="A2:P2"/>
    <mergeCell ref="J3:P3"/>
    <mergeCell ref="A4:A5"/>
    <mergeCell ref="B4:H4"/>
    <mergeCell ref="I4:M4"/>
    <mergeCell ref="N4:P4"/>
  </mergeCells>
  <pageMargins left="0.31496062992125984" right="0.31496062992125984" top="0.94488188976377963" bottom="0.15748031496062992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на1.07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2018-04-11T11:18:14Z</cp:lastPrinted>
  <dcterms:created xsi:type="dcterms:W3CDTF">2011-02-03T07:56:58Z</dcterms:created>
  <dcterms:modified xsi:type="dcterms:W3CDTF">2018-08-27T13:48:50Z</dcterms:modified>
</cp:coreProperties>
</file>